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N5"/>
  <c r="J15"/>
  <c r="L15" s="1"/>
  <c r="J7"/>
  <c r="R7" s="1"/>
  <c r="J8"/>
  <c r="L8" s="1"/>
  <c r="J9"/>
  <c r="R9" s="1"/>
  <c r="J10"/>
  <c r="L10" s="1"/>
  <c r="J11"/>
  <c r="L11" s="1"/>
  <c r="J12"/>
  <c r="L12" s="1"/>
  <c r="J13"/>
  <c r="R13" s="1"/>
  <c r="J14"/>
  <c r="L14" s="1"/>
  <c r="J6"/>
  <c r="R6" s="1"/>
  <c r="O5"/>
  <c r="M6"/>
  <c r="O6" s="1"/>
  <c r="J5"/>
  <c r="L6" l="1"/>
  <c r="N6" s="1"/>
  <c r="L9"/>
  <c r="L13"/>
  <c r="R14"/>
  <c r="R11"/>
  <c r="L7"/>
  <c r="R12"/>
  <c r="R8"/>
  <c r="R10"/>
  <c r="R15"/>
  <c r="M7"/>
  <c r="L17" l="1"/>
  <c r="R17"/>
  <c r="N7"/>
  <c r="O7"/>
  <c r="M8"/>
  <c r="N8" s="1"/>
  <c r="M9" l="1"/>
  <c r="N9" s="1"/>
  <c r="O8"/>
  <c r="M10" l="1"/>
  <c r="N10" s="1"/>
  <c r="O9"/>
  <c r="M11" l="1"/>
  <c r="N11" s="1"/>
  <c r="O10"/>
  <c r="M12" l="1"/>
  <c r="N12" s="1"/>
  <c r="O11"/>
  <c r="M13" l="1"/>
  <c r="N13" s="1"/>
  <c r="O12"/>
  <c r="M14" l="1"/>
  <c r="N14" s="1"/>
  <c r="O13"/>
  <c r="M15" l="1"/>
  <c r="N15" s="1"/>
  <c r="N17" s="1"/>
  <c r="O14"/>
  <c r="P5" l="1"/>
  <c r="Q5"/>
  <c r="O15"/>
  <c r="O17" s="1"/>
</calcChain>
</file>

<file path=xl/sharedStrings.xml><?xml version="1.0" encoding="utf-8"?>
<sst xmlns="http://schemas.openxmlformats.org/spreadsheetml/2006/main" count="44" uniqueCount="31">
  <si>
    <t>Ano</t>
  </si>
  <si>
    <t>Amortização</t>
  </si>
  <si>
    <t>Valor residual</t>
  </si>
  <si>
    <t>Receitas</t>
  </si>
  <si>
    <t>Despesas</t>
  </si>
  <si>
    <t>Custo de Oportunidade</t>
  </si>
  <si>
    <t>Cashflow</t>
  </si>
  <si>
    <t>Cash flow descontado</t>
  </si>
  <si>
    <t>-</t>
  </si>
  <si>
    <t>ROI</t>
  </si>
  <si>
    <t>Inv  desc</t>
  </si>
  <si>
    <t>Impostos</t>
  </si>
  <si>
    <t>CashFlow Líquido</t>
  </si>
  <si>
    <t>Investi-mento</t>
  </si>
  <si>
    <t>Análise de Investimento</t>
  </si>
  <si>
    <t>Valor residual - o valor de venda dos equipamentos (investimentos) no fim do último ano</t>
  </si>
  <si>
    <t>Custo de Oportunidade - pode ser várias coisas:</t>
  </si>
  <si>
    <t>A taxa de juro de depósitos ou obrigações sem risco (coisa que parece não existir hoje)</t>
  </si>
  <si>
    <t>Investimento - Considera-se que o investimento inicial necessário para iniciar a operação é feito no ano zero e que a operação se inicia no ano 1</t>
  </si>
  <si>
    <t>Ao longo do tempo poderão ser necessários mais investimentos que serão lançados no ano anterior ao início da sua exploração</t>
  </si>
  <si>
    <t xml:space="preserve">A taxa de rendimento de outro investimento possível de menor risco </t>
  </si>
  <si>
    <t xml:space="preserve">A taxa de inflação esperada </t>
  </si>
  <si>
    <t xml:space="preserve">Impostos - a taxa de IRC </t>
  </si>
  <si>
    <t xml:space="preserve">ROI - rendibilidade do investimento </t>
  </si>
  <si>
    <t>Considera-se que em caso de prejuízos estes podem ser, para efeitos fiscais, reportados nos anos seguintes sem pazo limite</t>
  </si>
  <si>
    <t>Um projecto só deverá ter prejuízo nos primeiros anos. Logo, a hipótese anterior não adultera o modelo</t>
  </si>
  <si>
    <t>Credito fiscal</t>
  </si>
  <si>
    <t>Todos os valores inseridos são valorizados como se fossem hoje (ano zero)</t>
  </si>
  <si>
    <t>Em investimentos que levam mais de um ano estes podem ser comprimidos no ano zero, sem grande erro no resultado</t>
  </si>
  <si>
    <t>Crédito fiscal- valor anual do crédito fiscal em caso de prejuízo</t>
  </si>
  <si>
    <t>Valor Actual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</si>
</sst>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1" fontId="0" fillId="0" borderId="0" xfId="0" applyNumberFormat="1" applyProtection="1"/>
    <xf numFmtId="1" fontId="0" fillId="0" borderId="0" xfId="0" applyNumberFormat="1"/>
    <xf numFmtId="0" fontId="0" fillId="4" borderId="0" xfId="0" applyFill="1" applyProtection="1"/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1" fontId="0" fillId="4" borderId="0" xfId="0" applyNumberFormat="1" applyFill="1" applyProtection="1"/>
    <xf numFmtId="0" fontId="0" fillId="4" borderId="0" xfId="0" applyFill="1" applyProtection="1">
      <protection locked="0"/>
    </xf>
    <xf numFmtId="0" fontId="0" fillId="4" borderId="0" xfId="0" applyFill="1"/>
    <xf numFmtId="1" fontId="0" fillId="4" borderId="0" xfId="0" applyNumberFormat="1" applyFill="1"/>
    <xf numFmtId="0" fontId="3" fillId="5" borderId="0" xfId="0" applyFont="1" applyFill="1" applyProtection="1"/>
    <xf numFmtId="1" fontId="3" fillId="5" borderId="0" xfId="0" applyNumberFormat="1" applyFont="1" applyFill="1" applyProtection="1"/>
    <xf numFmtId="0" fontId="3" fillId="5" borderId="0" xfId="0" applyFont="1" applyFill="1" applyProtection="1">
      <protection locked="0"/>
    </xf>
    <xf numFmtId="0" fontId="4" fillId="5" borderId="0" xfId="0" applyFont="1" applyFill="1" applyProtection="1"/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Protection="1">
      <protection locked="0"/>
    </xf>
    <xf numFmtId="1" fontId="0" fillId="5" borderId="0" xfId="0" applyNumberFormat="1" applyFill="1" applyProtection="1"/>
    <xf numFmtId="0" fontId="0" fillId="5" borderId="0" xfId="0" applyFill="1" applyAlignment="1" applyProtection="1">
      <alignment wrapText="1"/>
      <protection locked="0"/>
    </xf>
    <xf numFmtId="0" fontId="0" fillId="5" borderId="0" xfId="0" applyFill="1"/>
    <xf numFmtId="0" fontId="0" fillId="6" borderId="0" xfId="0" applyFill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>
      <protection hidden="1"/>
    </xf>
    <xf numFmtId="1" fontId="0" fillId="3" borderId="1" xfId="0" applyNumberFormat="1" applyFill="1" applyBorder="1" applyProtection="1">
      <protection hidden="1"/>
    </xf>
    <xf numFmtId="164" fontId="1" fillId="3" borderId="1" xfId="0" applyNumberFormat="1" applyFont="1" applyFill="1" applyBorder="1" applyProtection="1">
      <protection hidden="1"/>
    </xf>
    <xf numFmtId="1" fontId="1" fillId="3" borderId="1" xfId="0" applyNumberFormat="1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0" fillId="0" borderId="1" xfId="0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1" xfId="0" applyBorder="1" applyProtection="1">
      <protection hidden="1"/>
    </xf>
    <xf numFmtId="9" fontId="0" fillId="0" borderId="1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9" fontId="0" fillId="3" borderId="1" xfId="0" applyNumberFormat="1" applyFill="1" applyBorder="1" applyProtection="1">
      <protection locked="0"/>
    </xf>
    <xf numFmtId="0" fontId="0" fillId="3" borderId="1" xfId="0" applyFill="1" applyBorder="1" applyProtection="1"/>
    <xf numFmtId="0" fontId="0" fillId="0" borderId="1" xfId="0" applyBorder="1" applyProtection="1"/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>
      <selection activeCell="Q5" sqref="Q5"/>
    </sheetView>
  </sheetViews>
  <sheetFormatPr defaultRowHeight="15"/>
  <cols>
    <col min="1" max="1" width="4.140625" customWidth="1"/>
    <col min="2" max="2" width="5" customWidth="1"/>
    <col min="3" max="3" width="3.85546875" customWidth="1"/>
    <col min="4" max="4" width="7.7109375" customWidth="1"/>
    <col min="5" max="5" width="12" customWidth="1"/>
    <col min="6" max="6" width="8.140625" customWidth="1"/>
    <col min="7" max="7" width="8.42578125" customWidth="1"/>
    <col min="8" max="8" width="9.28515625" customWidth="1"/>
    <col min="9" max="9" width="13.85546875" customWidth="1"/>
    <col min="12" max="12" width="9.42578125" customWidth="1"/>
    <col min="14" max="14" width="11.5703125" style="9" customWidth="1"/>
    <col min="15" max="15" width="1.5703125" hidden="1" customWidth="1"/>
    <col min="16" max="16" width="7.28515625" customWidth="1"/>
    <col min="17" max="17" width="11.85546875" bestFit="1" customWidth="1"/>
    <col min="18" max="18" width="8.28515625" customWidth="1"/>
    <col min="19" max="19" width="3.85546875" customWidth="1"/>
    <col min="20" max="20" width="0.140625" customWidth="1"/>
    <col min="21" max="21" width="0.28515625" hidden="1" customWidth="1"/>
    <col min="22" max="22" width="9.140625" hidden="1" customWidth="1"/>
  </cols>
  <sheetData>
    <row r="1" spans="1:22" ht="18.75">
      <c r="A1" s="17"/>
      <c r="B1" s="17"/>
      <c r="C1" s="17"/>
      <c r="D1" s="17"/>
      <c r="E1" s="17"/>
      <c r="F1" s="17"/>
      <c r="G1" s="26"/>
      <c r="H1" s="26"/>
      <c r="I1" s="20" t="s">
        <v>14</v>
      </c>
      <c r="J1" s="17"/>
      <c r="K1" s="17"/>
      <c r="L1" s="17"/>
      <c r="M1" s="17"/>
      <c r="N1" s="18"/>
      <c r="O1" s="17"/>
      <c r="P1" s="17"/>
      <c r="Q1" s="17"/>
      <c r="R1" s="17"/>
      <c r="S1" s="19"/>
      <c r="T1" s="27"/>
      <c r="U1" s="27"/>
      <c r="V1" s="27"/>
    </row>
    <row r="2" spans="1:22" ht="3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23"/>
      <c r="T2" s="27"/>
      <c r="U2" s="27"/>
      <c r="V2" s="27"/>
    </row>
    <row r="3" spans="1:22" ht="3" customHeight="1">
      <c r="A3" s="2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6"/>
      <c r="R3" s="6"/>
      <c r="S3" s="23"/>
      <c r="T3" s="27"/>
      <c r="U3" s="27"/>
      <c r="V3" s="27"/>
    </row>
    <row r="4" spans="1:22" s="1" customFormat="1" ht="30" customHeight="1">
      <c r="A4" s="22"/>
      <c r="B4" s="7"/>
      <c r="C4" s="7"/>
      <c r="D4" s="28" t="s">
        <v>13</v>
      </c>
      <c r="E4" s="28" t="s">
        <v>1</v>
      </c>
      <c r="F4" s="28" t="s">
        <v>2</v>
      </c>
      <c r="G4" s="28" t="s">
        <v>3</v>
      </c>
      <c r="H4" s="28" t="s">
        <v>4</v>
      </c>
      <c r="I4" s="28" t="s">
        <v>5</v>
      </c>
      <c r="J4" s="28" t="s">
        <v>6</v>
      </c>
      <c r="K4" s="28" t="s">
        <v>11</v>
      </c>
      <c r="L4" s="28" t="s">
        <v>12</v>
      </c>
      <c r="M4" s="28"/>
      <c r="N4" s="29" t="s">
        <v>7</v>
      </c>
      <c r="O4" s="28" t="s">
        <v>10</v>
      </c>
      <c r="P4" s="30" t="s">
        <v>9</v>
      </c>
      <c r="Q4" s="30" t="s">
        <v>30</v>
      </c>
      <c r="R4" s="30" t="s">
        <v>26</v>
      </c>
      <c r="S4" s="25"/>
      <c r="T4" s="46"/>
      <c r="U4" s="46"/>
      <c r="V4" s="46"/>
    </row>
    <row r="5" spans="1:22">
      <c r="A5" s="23"/>
      <c r="B5" s="44" t="s">
        <v>0</v>
      </c>
      <c r="C5" s="44">
        <v>0</v>
      </c>
      <c r="D5" s="31">
        <v>30000</v>
      </c>
      <c r="E5" s="32" t="s">
        <v>8</v>
      </c>
      <c r="F5" s="32" t="s">
        <v>8</v>
      </c>
      <c r="G5" s="32" t="s">
        <v>8</v>
      </c>
      <c r="H5" s="32" t="s">
        <v>8</v>
      </c>
      <c r="I5" s="32" t="s">
        <v>8</v>
      </c>
      <c r="J5" s="33">
        <f>-D5</f>
        <v>-30000</v>
      </c>
      <c r="K5" s="31">
        <v>0</v>
      </c>
      <c r="L5" s="33"/>
      <c r="M5" s="33"/>
      <c r="N5" s="34">
        <f>-D5</f>
        <v>-30000</v>
      </c>
      <c r="O5" s="33">
        <f>+D5</f>
        <v>30000</v>
      </c>
      <c r="P5" s="35">
        <f>+N17/D17</f>
        <v>7.7391232556851486E-2</v>
      </c>
      <c r="Q5" s="36">
        <f>+N17</f>
        <v>2321.7369767055447</v>
      </c>
      <c r="R5" s="37"/>
      <c r="S5" s="23"/>
      <c r="T5" s="27"/>
      <c r="U5" s="27"/>
      <c r="V5" s="27"/>
    </row>
    <row r="6" spans="1:22">
      <c r="A6" s="23"/>
      <c r="B6" s="45"/>
      <c r="C6" s="45">
        <v>1</v>
      </c>
      <c r="D6" s="38"/>
      <c r="E6" s="38">
        <v>10000</v>
      </c>
      <c r="F6" s="38" t="s">
        <v>8</v>
      </c>
      <c r="G6" s="38">
        <v>3000</v>
      </c>
      <c r="H6" s="38">
        <v>1000</v>
      </c>
      <c r="I6" s="39">
        <v>0.03</v>
      </c>
      <c r="J6" s="40">
        <f>+G6-D6-H6</f>
        <v>2000</v>
      </c>
      <c r="K6" s="38">
        <v>0.25</v>
      </c>
      <c r="L6" s="40">
        <f>+IF(J6&lt;E6,J6,J6-(J6-E6)*K6)</f>
        <v>2000</v>
      </c>
      <c r="M6" s="41">
        <f>1-I6</f>
        <v>0.97</v>
      </c>
      <c r="N6" s="42">
        <f>L6*M6</f>
        <v>1940</v>
      </c>
      <c r="O6" s="40">
        <f>+D6*M6</f>
        <v>0</v>
      </c>
      <c r="P6" s="40"/>
      <c r="Q6" s="40"/>
      <c r="R6" s="40">
        <f>+IF(J6&lt;E6,-(J6-E6)*K6,0)</f>
        <v>2000</v>
      </c>
      <c r="S6" s="23"/>
      <c r="T6" s="27"/>
      <c r="U6" s="27"/>
      <c r="V6" s="27"/>
    </row>
    <row r="7" spans="1:22">
      <c r="A7" s="23"/>
      <c r="B7" s="44"/>
      <c r="C7" s="44">
        <v>2</v>
      </c>
      <c r="D7" s="31"/>
      <c r="E7" s="31">
        <v>10000</v>
      </c>
      <c r="F7" s="31" t="s">
        <v>8</v>
      </c>
      <c r="G7" s="31">
        <v>4000</v>
      </c>
      <c r="H7" s="31">
        <v>1000</v>
      </c>
      <c r="I7" s="43">
        <v>0.03</v>
      </c>
      <c r="J7" s="33">
        <f t="shared" ref="J7:J14" si="0">+G7-D7-H7</f>
        <v>3000</v>
      </c>
      <c r="K7" s="31">
        <v>0.25</v>
      </c>
      <c r="L7" s="33">
        <f t="shared" ref="L7:L15" si="1">+IF(J7&lt;E7,J7,J7-(J7-E7)*K7)</f>
        <v>3000</v>
      </c>
      <c r="M7" s="33">
        <f>+M6*(1-I7)</f>
        <v>0.94089999999999996</v>
      </c>
      <c r="N7" s="34">
        <f t="shared" ref="N7:N15" si="2">L7*M7</f>
        <v>2822.7</v>
      </c>
      <c r="O7" s="33">
        <f t="shared" ref="O7:O15" si="3">+D7*M7</f>
        <v>0</v>
      </c>
      <c r="P7" s="33"/>
      <c r="Q7" s="33"/>
      <c r="R7" s="33">
        <f t="shared" ref="R7:R15" si="4">+IF(J7&lt;E7,-(J7-E7)*K7,0)</f>
        <v>1750</v>
      </c>
      <c r="S7" s="23"/>
      <c r="T7" s="27"/>
      <c r="U7" s="27"/>
      <c r="V7" s="27"/>
    </row>
    <row r="8" spans="1:22">
      <c r="A8" s="23"/>
      <c r="B8" s="45"/>
      <c r="C8" s="45">
        <v>3</v>
      </c>
      <c r="D8" s="38"/>
      <c r="E8" s="38">
        <v>10000</v>
      </c>
      <c r="F8" s="38" t="s">
        <v>8</v>
      </c>
      <c r="G8" s="38">
        <v>5000</v>
      </c>
      <c r="H8" s="38">
        <v>1000</v>
      </c>
      <c r="I8" s="39">
        <v>0.03</v>
      </c>
      <c r="J8" s="40">
        <f t="shared" si="0"/>
        <v>4000</v>
      </c>
      <c r="K8" s="38">
        <v>0.25</v>
      </c>
      <c r="L8" s="40">
        <f t="shared" si="1"/>
        <v>4000</v>
      </c>
      <c r="M8" s="40">
        <f t="shared" ref="M8:M15" si="5">+M7*(1-I8)</f>
        <v>0.91267299999999996</v>
      </c>
      <c r="N8" s="42">
        <f t="shared" si="2"/>
        <v>3650.692</v>
      </c>
      <c r="O8" s="40">
        <f t="shared" si="3"/>
        <v>0</v>
      </c>
      <c r="P8" s="40"/>
      <c r="Q8" s="40"/>
      <c r="R8" s="40">
        <f t="shared" si="4"/>
        <v>1500</v>
      </c>
      <c r="S8" s="23"/>
      <c r="T8" s="27"/>
      <c r="U8" s="27"/>
      <c r="V8" s="27"/>
    </row>
    <row r="9" spans="1:22">
      <c r="A9" s="23"/>
      <c r="B9" s="44"/>
      <c r="C9" s="44">
        <v>4</v>
      </c>
      <c r="D9" s="31"/>
      <c r="E9" s="31">
        <v>0</v>
      </c>
      <c r="F9" s="31" t="s">
        <v>8</v>
      </c>
      <c r="G9" s="31">
        <v>5000</v>
      </c>
      <c r="H9" s="31">
        <v>1000</v>
      </c>
      <c r="I9" s="43">
        <v>0.03</v>
      </c>
      <c r="J9" s="33">
        <f t="shared" si="0"/>
        <v>4000</v>
      </c>
      <c r="K9" s="31">
        <v>0.25</v>
      </c>
      <c r="L9" s="33">
        <f t="shared" si="1"/>
        <v>3000</v>
      </c>
      <c r="M9" s="33">
        <f t="shared" si="5"/>
        <v>0.88529280999999993</v>
      </c>
      <c r="N9" s="34">
        <f t="shared" si="2"/>
        <v>2655.8784299999998</v>
      </c>
      <c r="O9" s="33">
        <f t="shared" si="3"/>
        <v>0</v>
      </c>
      <c r="P9" s="33"/>
      <c r="Q9" s="33"/>
      <c r="R9" s="33">
        <f t="shared" si="4"/>
        <v>0</v>
      </c>
      <c r="S9" s="23"/>
      <c r="T9" s="27"/>
      <c r="U9" s="27"/>
      <c r="V9" s="27"/>
    </row>
    <row r="10" spans="1:22">
      <c r="A10" s="23"/>
      <c r="B10" s="45"/>
      <c r="C10" s="45">
        <v>5</v>
      </c>
      <c r="D10" s="38"/>
      <c r="E10" s="38">
        <v>0</v>
      </c>
      <c r="F10" s="38" t="s">
        <v>8</v>
      </c>
      <c r="G10" s="38">
        <v>5000</v>
      </c>
      <c r="H10" s="38">
        <v>1000</v>
      </c>
      <c r="I10" s="39">
        <v>0.03</v>
      </c>
      <c r="J10" s="40">
        <f t="shared" si="0"/>
        <v>4000</v>
      </c>
      <c r="K10" s="38">
        <v>0.25</v>
      </c>
      <c r="L10" s="40">
        <f t="shared" si="1"/>
        <v>3000</v>
      </c>
      <c r="M10" s="40">
        <f t="shared" si="5"/>
        <v>0.8587340256999999</v>
      </c>
      <c r="N10" s="42">
        <f t="shared" si="2"/>
        <v>2576.2020770999998</v>
      </c>
      <c r="O10" s="40">
        <f t="shared" si="3"/>
        <v>0</v>
      </c>
      <c r="P10" s="40"/>
      <c r="Q10" s="40"/>
      <c r="R10" s="40">
        <f t="shared" si="4"/>
        <v>0</v>
      </c>
      <c r="S10" s="23"/>
      <c r="T10" s="27"/>
      <c r="U10" s="27"/>
      <c r="V10" s="27"/>
    </row>
    <row r="11" spans="1:22">
      <c r="A11" s="23"/>
      <c r="B11" s="44"/>
      <c r="C11" s="44">
        <v>6</v>
      </c>
      <c r="D11" s="31"/>
      <c r="E11" s="31">
        <v>0</v>
      </c>
      <c r="F11" s="31" t="s">
        <v>8</v>
      </c>
      <c r="G11" s="31">
        <v>5000</v>
      </c>
      <c r="H11" s="31">
        <v>1000</v>
      </c>
      <c r="I11" s="43">
        <v>0.03</v>
      </c>
      <c r="J11" s="33">
        <f t="shared" si="0"/>
        <v>4000</v>
      </c>
      <c r="K11" s="31">
        <v>0.25</v>
      </c>
      <c r="L11" s="33">
        <f t="shared" si="1"/>
        <v>3000</v>
      </c>
      <c r="M11" s="33">
        <f t="shared" si="5"/>
        <v>0.83297200492899992</v>
      </c>
      <c r="N11" s="34">
        <f t="shared" si="2"/>
        <v>2498.9160147869998</v>
      </c>
      <c r="O11" s="33">
        <f t="shared" si="3"/>
        <v>0</v>
      </c>
      <c r="P11" s="33"/>
      <c r="Q11" s="33"/>
      <c r="R11" s="33">
        <f t="shared" si="4"/>
        <v>0</v>
      </c>
      <c r="S11" s="23"/>
      <c r="T11" s="27"/>
      <c r="U11" s="27"/>
      <c r="V11" s="27"/>
    </row>
    <row r="12" spans="1:22">
      <c r="A12" s="23"/>
      <c r="B12" s="45"/>
      <c r="C12" s="45">
        <v>7</v>
      </c>
      <c r="D12" s="38"/>
      <c r="E12" s="38">
        <v>0</v>
      </c>
      <c r="F12" s="38" t="s">
        <v>8</v>
      </c>
      <c r="G12" s="38">
        <v>5000</v>
      </c>
      <c r="H12" s="38">
        <v>1000</v>
      </c>
      <c r="I12" s="39">
        <v>0.03</v>
      </c>
      <c r="J12" s="40">
        <f t="shared" si="0"/>
        <v>4000</v>
      </c>
      <c r="K12" s="38">
        <v>0.25</v>
      </c>
      <c r="L12" s="40">
        <f t="shared" si="1"/>
        <v>3000</v>
      </c>
      <c r="M12" s="40">
        <f t="shared" si="5"/>
        <v>0.80798284478112992</v>
      </c>
      <c r="N12" s="42">
        <f t="shared" si="2"/>
        <v>2423.9485343433898</v>
      </c>
      <c r="O12" s="40">
        <f t="shared" si="3"/>
        <v>0</v>
      </c>
      <c r="P12" s="40"/>
      <c r="Q12" s="40"/>
      <c r="R12" s="40">
        <f t="shared" si="4"/>
        <v>0</v>
      </c>
      <c r="S12" s="23"/>
      <c r="T12" s="27"/>
      <c r="U12" s="27"/>
      <c r="V12" s="27"/>
    </row>
    <row r="13" spans="1:22">
      <c r="A13" s="23"/>
      <c r="B13" s="44"/>
      <c r="C13" s="44">
        <v>8</v>
      </c>
      <c r="D13" s="31"/>
      <c r="E13" s="31">
        <v>0</v>
      </c>
      <c r="F13" s="31" t="s">
        <v>8</v>
      </c>
      <c r="G13" s="31">
        <v>5000</v>
      </c>
      <c r="H13" s="31">
        <v>1000</v>
      </c>
      <c r="I13" s="43">
        <v>0.03</v>
      </c>
      <c r="J13" s="33">
        <f t="shared" si="0"/>
        <v>4000</v>
      </c>
      <c r="K13" s="31">
        <v>0.25</v>
      </c>
      <c r="L13" s="33">
        <f t="shared" si="1"/>
        <v>3000</v>
      </c>
      <c r="M13" s="33">
        <f t="shared" si="5"/>
        <v>0.78374335943769602</v>
      </c>
      <c r="N13" s="34">
        <f t="shared" si="2"/>
        <v>2351.2300783130881</v>
      </c>
      <c r="O13" s="33">
        <f t="shared" si="3"/>
        <v>0</v>
      </c>
      <c r="P13" s="33"/>
      <c r="Q13" s="33"/>
      <c r="R13" s="33">
        <f t="shared" si="4"/>
        <v>0</v>
      </c>
      <c r="S13" s="23"/>
      <c r="T13" s="27"/>
      <c r="U13" s="27"/>
      <c r="V13" s="27"/>
    </row>
    <row r="14" spans="1:22">
      <c r="A14" s="23"/>
      <c r="B14" s="45"/>
      <c r="C14" s="45">
        <v>9</v>
      </c>
      <c r="D14" s="38"/>
      <c r="E14" s="38">
        <v>0</v>
      </c>
      <c r="F14" s="38" t="s">
        <v>8</v>
      </c>
      <c r="G14" s="38">
        <v>5000</v>
      </c>
      <c r="H14" s="38">
        <v>1000</v>
      </c>
      <c r="I14" s="39">
        <v>0.03</v>
      </c>
      <c r="J14" s="40">
        <f t="shared" si="0"/>
        <v>4000</v>
      </c>
      <c r="K14" s="38">
        <v>0.25</v>
      </c>
      <c r="L14" s="40">
        <f t="shared" si="1"/>
        <v>3000</v>
      </c>
      <c r="M14" s="40">
        <f t="shared" si="5"/>
        <v>0.76023105865456508</v>
      </c>
      <c r="N14" s="42">
        <f t="shared" si="2"/>
        <v>2280.6931759636955</v>
      </c>
      <c r="O14" s="40">
        <f t="shared" si="3"/>
        <v>0</v>
      </c>
      <c r="P14" s="40"/>
      <c r="Q14" s="40"/>
      <c r="R14" s="40">
        <f t="shared" si="4"/>
        <v>0</v>
      </c>
      <c r="S14" s="23"/>
    </row>
    <row r="15" spans="1:22">
      <c r="A15" s="23"/>
      <c r="B15" s="44"/>
      <c r="C15" s="44">
        <v>10</v>
      </c>
      <c r="D15" s="31"/>
      <c r="E15" s="31">
        <v>0</v>
      </c>
      <c r="F15" s="31">
        <v>3000</v>
      </c>
      <c r="G15" s="31">
        <v>5000</v>
      </c>
      <c r="H15" s="31">
        <v>1000</v>
      </c>
      <c r="I15" s="43">
        <v>0.03</v>
      </c>
      <c r="J15" s="33">
        <f>+G15-D15-H15+F15</f>
        <v>7000</v>
      </c>
      <c r="K15" s="31">
        <v>0.25</v>
      </c>
      <c r="L15" s="33">
        <f t="shared" si="1"/>
        <v>5250</v>
      </c>
      <c r="M15" s="33">
        <f t="shared" si="5"/>
        <v>0.73742412689492809</v>
      </c>
      <c r="N15" s="34">
        <f t="shared" si="2"/>
        <v>3871.4766661983726</v>
      </c>
      <c r="O15" s="33">
        <f t="shared" si="3"/>
        <v>0</v>
      </c>
      <c r="P15" s="33"/>
      <c r="Q15" s="33"/>
      <c r="R15" s="33">
        <f t="shared" si="4"/>
        <v>0</v>
      </c>
      <c r="S15" s="23"/>
    </row>
    <row r="16" spans="1:22">
      <c r="A16" s="2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4"/>
      <c r="O16" s="21"/>
      <c r="P16" s="21"/>
      <c r="Q16" s="21"/>
      <c r="R16" s="21"/>
      <c r="S16" s="23"/>
    </row>
    <row r="17" spans="1:30">
      <c r="A17" s="2"/>
      <c r="B17" s="6"/>
      <c r="C17" s="6"/>
      <c r="D17" s="11">
        <f>SUM(D5:D16)</f>
        <v>30000</v>
      </c>
      <c r="E17" s="11"/>
      <c r="F17" s="11"/>
      <c r="G17" s="11"/>
      <c r="H17" s="11"/>
      <c r="I17" s="11"/>
      <c r="J17" s="11"/>
      <c r="K17" s="11"/>
      <c r="L17" s="11">
        <f>SUM(L6:L16)</f>
        <v>32250</v>
      </c>
      <c r="M17" s="11"/>
      <c r="N17" s="12">
        <f>SUM(N5:N16)+R17</f>
        <v>2321.7369767055447</v>
      </c>
      <c r="O17" s="11">
        <f>SUM(O5:O16)</f>
        <v>30000</v>
      </c>
      <c r="P17" s="11"/>
      <c r="Q17" s="11"/>
      <c r="R17" s="11">
        <f>SUM(R6:R16)</f>
        <v>5250</v>
      </c>
      <c r="S17" s="2"/>
    </row>
    <row r="18" spans="1:30">
      <c r="A18" s="2"/>
      <c r="B18" s="6"/>
      <c r="C18" s="10" t="s">
        <v>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  <c r="O18" s="10"/>
      <c r="P18" s="10"/>
      <c r="Q18" s="10"/>
      <c r="R18" s="10"/>
      <c r="S18" s="2"/>
    </row>
    <row r="19" spans="1:30">
      <c r="A19" s="2"/>
      <c r="B19" s="6"/>
      <c r="C19" s="10" t="s">
        <v>24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"/>
      <c r="Q19" s="14"/>
      <c r="R19" s="14"/>
      <c r="S19" s="2"/>
      <c r="T19" s="2"/>
      <c r="U19" s="3"/>
      <c r="V19" s="4"/>
      <c r="W19" s="2"/>
      <c r="X19" s="4"/>
      <c r="Y19" s="4"/>
      <c r="Z19" s="5"/>
      <c r="AA19" s="4"/>
      <c r="AB19" s="4"/>
      <c r="AC19" s="4"/>
      <c r="AD19" s="4"/>
    </row>
    <row r="20" spans="1:30">
      <c r="A20" s="2"/>
      <c r="B20" s="6"/>
      <c r="C20" s="10" t="s">
        <v>25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/>
      <c r="O20" s="10"/>
      <c r="P20" s="10"/>
      <c r="Q20" s="10"/>
      <c r="R20" s="10"/>
      <c r="S20" s="2"/>
    </row>
    <row r="21" spans="1:30">
      <c r="A21" s="2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3"/>
      <c r="O21" s="10"/>
      <c r="P21" s="10"/>
      <c r="Q21" s="10"/>
      <c r="R21" s="10"/>
      <c r="S21" s="2"/>
    </row>
    <row r="22" spans="1:30">
      <c r="A22" s="2"/>
      <c r="B22" s="6"/>
      <c r="C22" s="10" t="s">
        <v>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/>
      <c r="O22" s="10"/>
      <c r="P22" s="10"/>
      <c r="Q22" s="10"/>
      <c r="R22" s="10"/>
      <c r="S22" s="2"/>
    </row>
    <row r="23" spans="1:30">
      <c r="A23" s="2"/>
      <c r="B23" s="6"/>
      <c r="C23" s="10"/>
      <c r="D23" s="10"/>
      <c r="E23" s="10" t="s">
        <v>28</v>
      </c>
      <c r="F23" s="10"/>
      <c r="G23" s="10"/>
      <c r="H23" s="10"/>
      <c r="I23" s="10"/>
      <c r="J23" s="10"/>
      <c r="K23" s="10"/>
      <c r="L23" s="10"/>
      <c r="M23" s="10"/>
      <c r="N23" s="13"/>
      <c r="O23" s="10"/>
      <c r="P23" s="10"/>
      <c r="Q23" s="10"/>
      <c r="R23" s="10"/>
      <c r="S23" s="2"/>
    </row>
    <row r="24" spans="1:30">
      <c r="A24" s="2"/>
      <c r="B24" s="6"/>
      <c r="C24" s="10"/>
      <c r="D24" s="10"/>
      <c r="E24" s="10" t="s">
        <v>19</v>
      </c>
      <c r="F24" s="10"/>
      <c r="G24" s="10"/>
      <c r="H24" s="10"/>
      <c r="I24" s="10"/>
      <c r="J24" s="10"/>
      <c r="K24" s="10"/>
      <c r="L24" s="10"/>
      <c r="M24" s="10"/>
      <c r="N24" s="13"/>
      <c r="O24" s="10"/>
      <c r="P24" s="10"/>
      <c r="Q24" s="10"/>
      <c r="R24" s="10"/>
      <c r="S24" s="2"/>
    </row>
    <row r="25" spans="1:30">
      <c r="A25" s="2"/>
      <c r="B25" s="6"/>
      <c r="C25" s="10" t="s">
        <v>15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/>
      <c r="O25" s="10"/>
      <c r="P25" s="10"/>
      <c r="Q25" s="10"/>
      <c r="R25" s="10"/>
      <c r="S25" s="2"/>
    </row>
    <row r="26" spans="1:30">
      <c r="A26" s="2"/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3"/>
      <c r="O26" s="10"/>
      <c r="P26" s="10"/>
      <c r="Q26" s="10"/>
      <c r="R26" s="10"/>
      <c r="S26" s="2"/>
    </row>
    <row r="27" spans="1:30">
      <c r="C27" s="15" t="s">
        <v>16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5"/>
      <c r="P27" s="15"/>
      <c r="Q27" s="15"/>
      <c r="R27" s="15"/>
    </row>
    <row r="28" spans="1:30">
      <c r="C28" s="15"/>
      <c r="D28" s="15"/>
      <c r="E28" s="15"/>
      <c r="F28" s="15"/>
      <c r="G28" s="15"/>
      <c r="H28" s="15" t="s">
        <v>17</v>
      </c>
      <c r="I28" s="15"/>
      <c r="J28" s="15"/>
      <c r="K28" s="15"/>
      <c r="L28" s="15"/>
      <c r="M28" s="15"/>
      <c r="N28" s="16"/>
      <c r="O28" s="15"/>
      <c r="P28" s="15"/>
      <c r="Q28" s="15"/>
      <c r="R28" s="15"/>
    </row>
    <row r="29" spans="1:30">
      <c r="C29" s="15"/>
      <c r="D29" s="15"/>
      <c r="E29" s="15"/>
      <c r="F29" s="15"/>
      <c r="G29" s="15"/>
      <c r="H29" s="15" t="s">
        <v>20</v>
      </c>
      <c r="I29" s="15"/>
      <c r="J29" s="15"/>
      <c r="K29" s="15"/>
      <c r="L29" s="15"/>
      <c r="M29" s="15"/>
      <c r="N29" s="16"/>
      <c r="O29" s="15"/>
      <c r="P29" s="15"/>
      <c r="Q29" s="15"/>
      <c r="R29" s="15"/>
    </row>
    <row r="30" spans="1:30">
      <c r="C30" s="15"/>
      <c r="D30" s="15"/>
      <c r="E30" s="15"/>
      <c r="F30" s="15"/>
      <c r="G30" s="15"/>
      <c r="H30" s="15" t="s">
        <v>21</v>
      </c>
      <c r="I30" s="15"/>
      <c r="J30" s="15"/>
      <c r="K30" s="15"/>
      <c r="L30" s="15"/>
      <c r="M30" s="15"/>
      <c r="N30" s="16"/>
      <c r="O30" s="15"/>
      <c r="P30" s="15"/>
      <c r="Q30" s="15"/>
      <c r="R30" s="15"/>
    </row>
    <row r="31" spans="1:30">
      <c r="C31" s="15" t="s">
        <v>22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5"/>
      <c r="P31" s="15"/>
      <c r="Q31" s="15"/>
      <c r="R31" s="15"/>
    </row>
    <row r="32" spans="1:30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5"/>
      <c r="P32" s="15"/>
      <c r="Q32" s="15"/>
      <c r="R32" s="15"/>
    </row>
    <row r="33" spans="3:18">
      <c r="C33" s="15" t="s">
        <v>23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5"/>
      <c r="P33" s="15"/>
      <c r="Q33" s="15"/>
      <c r="R33" s="15"/>
    </row>
    <row r="34" spans="3:18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5"/>
      <c r="P34" s="15"/>
      <c r="Q34" s="15"/>
      <c r="R34" s="15"/>
    </row>
    <row r="35" spans="3:18">
      <c r="C35" s="15" t="s">
        <v>29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5"/>
      <c r="P35" s="15"/>
      <c r="Q35" s="15"/>
      <c r="R35" s="15"/>
    </row>
  </sheetData>
  <sheetProtection password="CA66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Heleno</dc:creator>
  <cp:lastModifiedBy>Fernando Heleno</cp:lastModifiedBy>
  <dcterms:created xsi:type="dcterms:W3CDTF">2014-12-14T15:21:28Z</dcterms:created>
  <dcterms:modified xsi:type="dcterms:W3CDTF">2014-12-25T12:55:14Z</dcterms:modified>
</cp:coreProperties>
</file>